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hary/Desktop/Daily Report Restaurant Blog/"/>
    </mc:Choice>
  </mc:AlternateContent>
  <xr:revisionPtr revIDLastSave="0" documentId="13_ncr:1_{70E23789-D17C-B04A-A00A-61CE84AF3D51}" xr6:coauthVersionLast="32" xr6:coauthVersionMax="32" xr10:uidLastSave="{00000000-0000-0000-0000-000000000000}"/>
  <bookViews>
    <workbookView xWindow="-33380" yWindow="3220" windowWidth="24980" windowHeight="15480" xr2:uid="{00000000-000D-0000-FFFF-FFFF00000000}"/>
  </bookViews>
  <sheets>
    <sheet name="Daily Overview" sheetId="2" r:id="rId1"/>
    <sheet name="Daily Labor" sheetId="3" state="hidden" r:id="rId2"/>
  </sheets>
  <calcPr calcId="179017"/>
</workbook>
</file>

<file path=xl/calcChain.xml><?xml version="1.0" encoding="utf-8"?>
<calcChain xmlns="http://schemas.openxmlformats.org/spreadsheetml/2006/main">
  <c r="D10" i="3" l="1"/>
  <c r="F5" i="2" l="1"/>
  <c r="F6" i="2"/>
  <c r="F11" i="2"/>
  <c r="F12" i="2"/>
  <c r="C8" i="3"/>
  <c r="C10" i="3"/>
  <c r="C11" i="3" s="1"/>
  <c r="F17" i="2" s="1"/>
  <c r="F19" i="2" s="1"/>
  <c r="C15" i="3"/>
  <c r="C5" i="3"/>
  <c r="C4" i="3"/>
  <c r="C14" i="3"/>
  <c r="C13" i="3"/>
  <c r="D14" i="3"/>
  <c r="D13" i="3"/>
  <c r="D4" i="3"/>
  <c r="C7" i="3"/>
  <c r="D7" i="3"/>
  <c r="C3" i="3"/>
  <c r="D3" i="3"/>
  <c r="F13" i="2" l="1"/>
  <c r="F15" i="2" s="1"/>
  <c r="F7" i="2"/>
  <c r="F8" i="2" s="1"/>
  <c r="F20" i="2"/>
  <c r="F22" i="2"/>
  <c r="I28" i="2" l="1"/>
  <c r="I13" i="2"/>
  <c r="M12" i="2"/>
  <c r="I6" i="2" l="1"/>
  <c r="M7" i="2"/>
  <c r="I14" i="2" l="1"/>
  <c r="I16" i="2" s="1"/>
  <c r="M8" i="2"/>
  <c r="M6" i="2"/>
  <c r="I7" i="2"/>
  <c r="I9" i="2" s="1"/>
  <c r="M14" i="2" l="1"/>
  <c r="M10" i="2"/>
  <c r="M16" i="2" s="1"/>
  <c r="I29" i="2"/>
  <c r="I31" i="2" s="1"/>
  <c r="I22" i="2"/>
  <c r="I21" i="2"/>
  <c r="I20" i="2"/>
  <c r="I24" i="2" l="1"/>
</calcChain>
</file>

<file path=xl/sharedStrings.xml><?xml version="1.0" encoding="utf-8"?>
<sst xmlns="http://schemas.openxmlformats.org/spreadsheetml/2006/main" count="87" uniqueCount="80">
  <si>
    <t>Apparel &amp; Merchandise</t>
  </si>
  <si>
    <t>Beverages</t>
  </si>
  <si>
    <t>Brunch</t>
  </si>
  <si>
    <t>Extra Items</t>
  </si>
  <si>
    <t>Food</t>
  </si>
  <si>
    <t>Happy Hour Beverages</t>
  </si>
  <si>
    <t>Happy Hour Food</t>
  </si>
  <si>
    <t>Liquor</t>
  </si>
  <si>
    <t>Unknown Class</t>
  </si>
  <si>
    <t>Total</t>
  </si>
  <si>
    <t>Taxed Service Fee</t>
  </si>
  <si>
    <t>Item Discounts</t>
  </si>
  <si>
    <t>Order Discounts</t>
  </si>
  <si>
    <t>Total Sales</t>
  </si>
  <si>
    <t>Oakland Tax (9.250%)</t>
  </si>
  <si>
    <t>Oakland Tax on Service Fee (9.250%)</t>
  </si>
  <si>
    <t>Cash Payments</t>
  </si>
  <si>
    <t>Food Sales Main</t>
  </si>
  <si>
    <t>Happy Hour Sales</t>
  </si>
  <si>
    <t>Food Comps</t>
  </si>
  <si>
    <t>Food Discounts</t>
  </si>
  <si>
    <t>N/A Beverage</t>
  </si>
  <si>
    <t>Liquor Sales</t>
  </si>
  <si>
    <t>Beverage Comps</t>
  </si>
  <si>
    <t>Beverage Discounts</t>
  </si>
  <si>
    <t>Merchandise Sales</t>
  </si>
  <si>
    <t>VLOOKUP VALUES</t>
  </si>
  <si>
    <t>Total Food Sales</t>
  </si>
  <si>
    <t>Total Beverage Sales</t>
  </si>
  <si>
    <t>Total Other Sales</t>
  </si>
  <si>
    <t>Daily Sales</t>
  </si>
  <si>
    <t>FOH Hourly</t>
  </si>
  <si>
    <t>BOH Hourly</t>
  </si>
  <si>
    <t>FOH Salary</t>
  </si>
  <si>
    <t>BOH Salary</t>
  </si>
  <si>
    <t>Salary Amount</t>
  </si>
  <si>
    <t>Weekly Amount</t>
  </si>
  <si>
    <t>Daily amount</t>
  </si>
  <si>
    <t>Jr. Sous</t>
  </si>
  <si>
    <t>Chef</t>
  </si>
  <si>
    <t>Admin Salary</t>
  </si>
  <si>
    <t>Daily Labor</t>
  </si>
  <si>
    <t>Floor Manager</t>
  </si>
  <si>
    <t>Admin</t>
  </si>
  <si>
    <t>Managing Partner 2</t>
  </si>
  <si>
    <t>Managing Partner 1</t>
  </si>
  <si>
    <t>Total FOH Labor</t>
  </si>
  <si>
    <t>Total BOH Labor</t>
  </si>
  <si>
    <t>Total Other Labor</t>
  </si>
  <si>
    <t>Total BOH Payroll Expense</t>
  </si>
  <si>
    <t>Total FOH Payroll Expense</t>
  </si>
  <si>
    <t>Total Other Payroll Expense</t>
  </si>
  <si>
    <t>Key Labor Stats</t>
  </si>
  <si>
    <t>BOH Labor Cost - % of Food Sales</t>
  </si>
  <si>
    <t>FOH Labor Cost - % of Beverage Sales</t>
  </si>
  <si>
    <t>Total Labor cost - % of Total Sales</t>
  </si>
  <si>
    <t>BOH Payroll Expense</t>
  </si>
  <si>
    <t>Food Sales</t>
  </si>
  <si>
    <t>FOH Payroll Expense</t>
  </si>
  <si>
    <t>Beverage Sales</t>
  </si>
  <si>
    <t>Food Percentage</t>
  </si>
  <si>
    <t>Beverage Percentage</t>
  </si>
  <si>
    <t>Total Payroll Expense</t>
  </si>
  <si>
    <t>Blended Percentage</t>
  </si>
  <si>
    <t>Total Labor Cost - By department</t>
  </si>
  <si>
    <t>Other Payroll Expense</t>
  </si>
  <si>
    <t>Total Blended</t>
  </si>
  <si>
    <t>Managing Partners Salary</t>
  </si>
  <si>
    <t>Total Estimated Tax - FOH</t>
  </si>
  <si>
    <t>Total Estimated Tax - BOH</t>
  </si>
  <si>
    <t>Total Estimated Tax - Other</t>
  </si>
  <si>
    <t>Daily Labor Expense</t>
  </si>
  <si>
    <t>Rent - Daily</t>
  </si>
  <si>
    <t>Gross Profit</t>
  </si>
  <si>
    <t>Break Even Analysis</t>
  </si>
  <si>
    <t>Estimated Profit/Loss</t>
  </si>
  <si>
    <t>Credit Card Fees - Daily</t>
  </si>
  <si>
    <t>Profitability</t>
  </si>
  <si>
    <t>COGS - Beverage</t>
  </si>
  <si>
    <t>COGS -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</si>
</sst>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4" fontId="2" fillId="0" borderId="0" xfId="0" applyNumberFormat="1" applyFont="1"/>
    <xf numFmtId="44" fontId="0" fillId="0" borderId="0" xfId="1" applyFont="1"/>
    <xf numFmtId="44" fontId="2" fillId="0" borderId="0" xfId="1" applyFont="1"/>
    <xf numFmtId="44" fontId="4" fillId="2" borderId="1" xfId="1" applyFont="1" applyFill="1" applyBorder="1"/>
    <xf numFmtId="0" fontId="5" fillId="3" borderId="0" xfId="0" applyFont="1" applyFill="1"/>
    <xf numFmtId="10" fontId="5" fillId="3" borderId="0" xfId="2" applyNumberFormat="1" applyFont="1" applyFill="1"/>
    <xf numFmtId="10" fontId="6" fillId="3" borderId="0" xfId="0" applyNumberFormat="1" applyFont="1" applyFill="1"/>
    <xf numFmtId="44" fontId="5" fillId="3" borderId="0" xfId="0" applyNumberFormat="1" applyFont="1" applyFill="1"/>
    <xf numFmtId="0" fontId="0" fillId="4" borderId="0" xfId="0" applyFill="1"/>
    <xf numFmtId="0" fontId="4" fillId="4" borderId="0" xfId="0" applyFont="1" applyFill="1" applyAlignment="1">
      <alignment horizontal="center"/>
    </xf>
    <xf numFmtId="0" fontId="4" fillId="4" borderId="0" xfId="0" applyFont="1" applyFill="1"/>
    <xf numFmtId="44" fontId="4" fillId="4" borderId="0" xfId="1" applyFont="1" applyFill="1"/>
    <xf numFmtId="44" fontId="4" fillId="4" borderId="0" xfId="0" applyNumberFormat="1" applyFont="1" applyFill="1"/>
    <xf numFmtId="0" fontId="5" fillId="4" borderId="0" xfId="0" applyFont="1" applyFill="1"/>
    <xf numFmtId="44" fontId="5" fillId="4" borderId="0" xfId="0" applyNumberFormat="1" applyFont="1" applyFill="1"/>
    <xf numFmtId="44" fontId="5" fillId="4" borderId="0" xfId="1" applyFont="1" applyFill="1"/>
    <xf numFmtId="0" fontId="4" fillId="4" borderId="2" xfId="0" applyFont="1" applyFill="1" applyBorder="1"/>
    <xf numFmtId="0" fontId="4" fillId="4" borderId="3" xfId="0" applyFont="1" applyFill="1" applyBorder="1"/>
    <xf numFmtId="0" fontId="0" fillId="4" borderId="3" xfId="0" applyFill="1" applyBorder="1"/>
    <xf numFmtId="0" fontId="1" fillId="4" borderId="0" xfId="0" applyFont="1" applyFill="1"/>
    <xf numFmtId="10" fontId="1" fillId="4" borderId="0" xfId="2" applyNumberFormat="1" applyFont="1" applyFill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EA28A-98E2-1E4C-A190-87D92FA3D303}">
  <dimension ref="A1:N36"/>
  <sheetViews>
    <sheetView tabSelected="1" workbookViewId="0">
      <selection activeCell="D26" sqref="D26"/>
    </sheetView>
  </sheetViews>
  <sheetFormatPr baseColWidth="10" defaultRowHeight="15" x14ac:dyDescent="0.2"/>
  <cols>
    <col min="2" max="2" width="26.6640625" customWidth="1"/>
    <col min="3" max="3" width="12.1640625" bestFit="1" customWidth="1"/>
    <col min="4" max="4" width="12.1640625" customWidth="1"/>
    <col min="5" max="5" width="27.83203125" customWidth="1"/>
    <col min="6" max="6" width="12.1640625" customWidth="1"/>
    <col min="8" max="8" width="21.83203125" customWidth="1"/>
    <col min="9" max="9" width="14.83203125" customWidth="1"/>
    <col min="11" max="11" width="0" hidden="1" customWidth="1"/>
    <col min="12" max="12" width="23.1640625" customWidth="1"/>
    <col min="13" max="13" width="12.5" customWidth="1"/>
  </cols>
  <sheetData>
    <row r="1" spans="1:14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 t="s">
        <v>26</v>
      </c>
      <c r="L1" s="10"/>
      <c r="M1" s="10"/>
      <c r="N1" s="10"/>
    </row>
    <row r="2" spans="1:14" ht="16" x14ac:dyDescent="0.2">
      <c r="A2" s="10"/>
      <c r="B2" s="23" t="s">
        <v>30</v>
      </c>
      <c r="C2" s="24"/>
      <c r="D2" s="11"/>
      <c r="E2" s="23" t="s">
        <v>41</v>
      </c>
      <c r="F2" s="24"/>
      <c r="G2" s="12"/>
      <c r="H2" s="23" t="s">
        <v>52</v>
      </c>
      <c r="I2" s="24"/>
      <c r="J2" s="12"/>
      <c r="K2" s="10" t="s">
        <v>0</v>
      </c>
      <c r="L2" s="23" t="s">
        <v>77</v>
      </c>
      <c r="M2" s="24"/>
      <c r="N2" s="10"/>
    </row>
    <row r="3" spans="1:14" ht="16" x14ac:dyDescent="0.2">
      <c r="A3" s="10"/>
      <c r="B3" s="12"/>
      <c r="C3" s="12"/>
      <c r="D3" s="12"/>
      <c r="E3" s="12"/>
      <c r="F3" s="12"/>
      <c r="G3" s="12"/>
      <c r="H3" s="12"/>
      <c r="I3" s="12"/>
      <c r="J3" s="12"/>
      <c r="K3" s="10" t="s">
        <v>1</v>
      </c>
      <c r="L3" s="12"/>
      <c r="M3" s="12"/>
      <c r="N3" s="10"/>
    </row>
    <row r="4" spans="1:14" ht="16" x14ac:dyDescent="0.2">
      <c r="A4" s="10"/>
      <c r="B4" s="12" t="s">
        <v>17</v>
      </c>
      <c r="C4" s="13">
        <v>3780</v>
      </c>
      <c r="D4" s="13"/>
      <c r="E4" s="12" t="s">
        <v>32</v>
      </c>
      <c r="F4" s="5">
        <v>850</v>
      </c>
      <c r="G4" s="12"/>
      <c r="H4" s="18" t="s">
        <v>53</v>
      </c>
      <c r="I4" s="19"/>
      <c r="J4" s="12"/>
      <c r="K4" s="10" t="s">
        <v>2</v>
      </c>
      <c r="L4" s="18" t="s">
        <v>74</v>
      </c>
      <c r="M4" s="20"/>
      <c r="N4" s="10"/>
    </row>
    <row r="5" spans="1:14" ht="16" x14ac:dyDescent="0.2">
      <c r="A5" s="10"/>
      <c r="B5" s="12" t="s">
        <v>18</v>
      </c>
      <c r="C5" s="13">
        <v>168</v>
      </c>
      <c r="D5" s="13"/>
      <c r="E5" s="12" t="s">
        <v>34</v>
      </c>
      <c r="F5" s="14">
        <f>'Daily Labor'!C5</f>
        <v>302.19780219780222</v>
      </c>
      <c r="G5" s="12"/>
      <c r="H5" s="10"/>
      <c r="I5" s="10"/>
      <c r="J5" s="12"/>
      <c r="K5" s="10" t="s">
        <v>3</v>
      </c>
      <c r="L5" s="10"/>
      <c r="M5" s="10"/>
      <c r="N5" s="10"/>
    </row>
    <row r="6" spans="1:14" ht="16" x14ac:dyDescent="0.2">
      <c r="A6" s="10"/>
      <c r="B6" s="12" t="s">
        <v>19</v>
      </c>
      <c r="C6" s="13">
        <v>45</v>
      </c>
      <c r="D6" s="13"/>
      <c r="E6" s="12" t="s">
        <v>47</v>
      </c>
      <c r="F6" s="14">
        <f>F4+F5</f>
        <v>1152.1978021978023</v>
      </c>
      <c r="G6" s="12"/>
      <c r="H6" s="12" t="s">
        <v>56</v>
      </c>
      <c r="I6" s="14">
        <f>F8</f>
        <v>1336.5494505494507</v>
      </c>
      <c r="J6" s="12"/>
      <c r="K6" s="10" t="s">
        <v>4</v>
      </c>
      <c r="L6" s="12" t="s">
        <v>13</v>
      </c>
      <c r="M6" s="14">
        <f>C22</f>
        <v>6929</v>
      </c>
      <c r="N6" s="10"/>
    </row>
    <row r="7" spans="1:14" ht="16" x14ac:dyDescent="0.2">
      <c r="A7" s="10"/>
      <c r="B7" s="12" t="s">
        <v>20</v>
      </c>
      <c r="C7" s="13">
        <v>375</v>
      </c>
      <c r="D7" s="13"/>
      <c r="E7" s="12" t="s">
        <v>69</v>
      </c>
      <c r="F7" s="14">
        <f>F6*0.16</f>
        <v>184.35164835164838</v>
      </c>
      <c r="G7" s="12"/>
      <c r="H7" s="12" t="s">
        <v>57</v>
      </c>
      <c r="I7" s="14">
        <f>C9</f>
        <v>3528</v>
      </c>
      <c r="J7" s="12"/>
      <c r="K7" s="10" t="s">
        <v>5</v>
      </c>
      <c r="L7" s="12" t="s">
        <v>79</v>
      </c>
      <c r="M7" s="14">
        <f>C9*0.35</f>
        <v>1234.8</v>
      </c>
      <c r="N7" s="10"/>
    </row>
    <row r="8" spans="1:14" ht="16" x14ac:dyDescent="0.2">
      <c r="A8" s="10"/>
      <c r="B8" s="12"/>
      <c r="C8" s="13"/>
      <c r="D8" s="13"/>
      <c r="E8" s="15" t="s">
        <v>49</v>
      </c>
      <c r="F8" s="16">
        <f>F6+F7</f>
        <v>1336.5494505494507</v>
      </c>
      <c r="G8" s="12"/>
      <c r="H8" s="12"/>
      <c r="I8" s="12"/>
      <c r="J8" s="12"/>
      <c r="K8" s="10"/>
      <c r="L8" s="12" t="s">
        <v>78</v>
      </c>
      <c r="M8" s="14">
        <f>C16*0.25</f>
        <v>850.25</v>
      </c>
      <c r="N8" s="10"/>
    </row>
    <row r="9" spans="1:14" ht="16" x14ac:dyDescent="0.2">
      <c r="A9" s="10"/>
      <c r="B9" s="15" t="s">
        <v>27</v>
      </c>
      <c r="C9" s="16">
        <v>3528</v>
      </c>
      <c r="D9" s="16"/>
      <c r="E9" s="12"/>
      <c r="F9" s="14"/>
      <c r="G9" s="12"/>
      <c r="H9" s="6" t="s">
        <v>60</v>
      </c>
      <c r="I9" s="7">
        <f>I6/I7</f>
        <v>0.37884054720789417</v>
      </c>
      <c r="J9" s="12"/>
      <c r="K9" s="10"/>
      <c r="L9" s="10"/>
      <c r="M9" s="10"/>
      <c r="N9" s="10"/>
    </row>
    <row r="10" spans="1:14" ht="16" x14ac:dyDescent="0.2">
      <c r="A10" s="10"/>
      <c r="B10" s="12"/>
      <c r="C10" s="12"/>
      <c r="D10" s="12"/>
      <c r="E10" s="12" t="s">
        <v>31</v>
      </c>
      <c r="F10" s="5">
        <v>950</v>
      </c>
      <c r="G10" s="12"/>
      <c r="H10" s="12"/>
      <c r="I10" s="12"/>
      <c r="J10" s="12"/>
      <c r="K10" t="s">
        <v>6</v>
      </c>
      <c r="L10" s="6" t="s">
        <v>73</v>
      </c>
      <c r="M10" s="9">
        <f>M6-M8</f>
        <v>6078.75</v>
      </c>
      <c r="N10" s="10"/>
    </row>
    <row r="11" spans="1:14" ht="16" x14ac:dyDescent="0.2">
      <c r="A11" s="10"/>
      <c r="B11" s="12" t="s">
        <v>21</v>
      </c>
      <c r="C11" s="13">
        <v>3405</v>
      </c>
      <c r="D11" s="13"/>
      <c r="E11" s="12" t="s">
        <v>33</v>
      </c>
      <c r="F11" s="14">
        <f>'Daily Labor'!C8</f>
        <v>114.28571428571429</v>
      </c>
      <c r="G11" s="12"/>
      <c r="H11" s="18" t="s">
        <v>54</v>
      </c>
      <c r="I11" s="19"/>
      <c r="J11" s="12"/>
      <c r="K11" t="s">
        <v>7</v>
      </c>
      <c r="L11" s="12"/>
      <c r="M11" s="12"/>
      <c r="N11" s="10"/>
    </row>
    <row r="12" spans="1:14" ht="16" x14ac:dyDescent="0.2">
      <c r="A12" s="10"/>
      <c r="B12" s="12" t="s">
        <v>22</v>
      </c>
      <c r="C12" s="13">
        <v>138</v>
      </c>
      <c r="D12" s="13"/>
      <c r="E12" s="12" t="s">
        <v>46</v>
      </c>
      <c r="F12" s="14">
        <f>F10+F11</f>
        <v>1064.2857142857142</v>
      </c>
      <c r="G12" s="12"/>
      <c r="H12" s="10"/>
      <c r="I12" s="10"/>
      <c r="J12" s="12"/>
      <c r="K12" t="s">
        <v>8</v>
      </c>
      <c r="L12" s="12" t="s">
        <v>71</v>
      </c>
      <c r="M12" s="14">
        <f>F8+F15+F22</f>
        <v>2752.5365934065935</v>
      </c>
      <c r="N12" s="10"/>
    </row>
    <row r="13" spans="1:14" ht="16" x14ac:dyDescent="0.2">
      <c r="A13" s="10"/>
      <c r="B13" s="12" t="s">
        <v>23</v>
      </c>
      <c r="C13" s="13">
        <v>17</v>
      </c>
      <c r="D13" s="13"/>
      <c r="E13" s="12" t="s">
        <v>68</v>
      </c>
      <c r="F13" s="14">
        <f>F12*0.16</f>
        <v>170.28571428571428</v>
      </c>
      <c r="G13" s="12"/>
      <c r="H13" s="12" t="s">
        <v>58</v>
      </c>
      <c r="I13" s="14">
        <f>F15</f>
        <v>1234.5714285714284</v>
      </c>
      <c r="J13" s="12"/>
      <c r="K13" t="s">
        <v>11</v>
      </c>
      <c r="L13" s="12" t="s">
        <v>72</v>
      </c>
      <c r="M13" s="13">
        <v>273</v>
      </c>
      <c r="N13" s="10"/>
    </row>
    <row r="14" spans="1:14" ht="16" x14ac:dyDescent="0.2">
      <c r="A14" s="10"/>
      <c r="B14" s="12" t="s">
        <v>24</v>
      </c>
      <c r="C14" s="13">
        <v>125</v>
      </c>
      <c r="D14" s="13"/>
      <c r="E14" s="12"/>
      <c r="F14" s="14"/>
      <c r="G14" s="12"/>
      <c r="H14" s="12" t="s">
        <v>59</v>
      </c>
      <c r="I14" s="14">
        <f>C16</f>
        <v>3401</v>
      </c>
      <c r="J14" s="12"/>
      <c r="K14" t="s">
        <v>12</v>
      </c>
      <c r="L14" s="12" t="s">
        <v>76</v>
      </c>
      <c r="M14" s="13">
        <f>M6*0.025</f>
        <v>173.22500000000002</v>
      </c>
      <c r="N14" s="10"/>
    </row>
    <row r="15" spans="1:14" ht="16" x14ac:dyDescent="0.2">
      <c r="A15" s="10"/>
      <c r="B15" s="12"/>
      <c r="C15" s="13"/>
      <c r="D15" s="13"/>
      <c r="E15" s="15" t="s">
        <v>50</v>
      </c>
      <c r="F15" s="16">
        <f>F12+F13</f>
        <v>1234.5714285714284</v>
      </c>
      <c r="G15" s="12"/>
      <c r="H15" s="12"/>
      <c r="I15" s="12"/>
      <c r="J15" s="12"/>
      <c r="L15" s="12"/>
      <c r="M15" s="12"/>
      <c r="N15" s="10"/>
    </row>
    <row r="16" spans="1:14" ht="16" x14ac:dyDescent="0.2">
      <c r="A16" s="10"/>
      <c r="B16" s="15" t="s">
        <v>28</v>
      </c>
      <c r="C16" s="16">
        <v>3401</v>
      </c>
      <c r="D16" s="16"/>
      <c r="E16" s="12"/>
      <c r="F16" s="12"/>
      <c r="G16" s="12"/>
      <c r="H16" s="6" t="s">
        <v>61</v>
      </c>
      <c r="I16" s="7">
        <f>I13/I14</f>
        <v>0.36300247826269583</v>
      </c>
      <c r="J16" s="12"/>
      <c r="L16" s="6" t="s">
        <v>75</v>
      </c>
      <c r="M16" s="9">
        <f>M10-M12-M13-M14</f>
        <v>2879.9884065934066</v>
      </c>
      <c r="N16" s="10"/>
    </row>
    <row r="17" spans="1:14" ht="16" x14ac:dyDescent="0.2">
      <c r="A17" s="10"/>
      <c r="B17" s="12"/>
      <c r="C17" s="12"/>
      <c r="D17" s="12"/>
      <c r="E17" s="12" t="s">
        <v>40</v>
      </c>
      <c r="F17" s="14">
        <f>'Daily Labor'!C11</f>
        <v>56.392857142857146</v>
      </c>
      <c r="G17" s="12"/>
      <c r="H17" s="12"/>
      <c r="I17" s="12"/>
      <c r="J17" s="12"/>
      <c r="K17" s="10" t="s">
        <v>10</v>
      </c>
      <c r="L17" s="10"/>
      <c r="M17" s="10"/>
      <c r="N17" s="10"/>
    </row>
    <row r="18" spans="1:14" ht="16" x14ac:dyDescent="0.2">
      <c r="A18" s="10"/>
      <c r="B18" s="12" t="s">
        <v>25</v>
      </c>
      <c r="C18" s="13">
        <v>0</v>
      </c>
      <c r="D18" s="13"/>
      <c r="E18" s="12" t="s">
        <v>67</v>
      </c>
      <c r="F18" s="14">
        <v>100</v>
      </c>
      <c r="G18" s="12"/>
      <c r="H18" s="23" t="s">
        <v>64</v>
      </c>
      <c r="I18" s="24"/>
      <c r="J18" s="12"/>
      <c r="K18" s="10" t="s">
        <v>14</v>
      </c>
      <c r="L18" s="12"/>
      <c r="M18" s="12"/>
      <c r="N18" s="10"/>
    </row>
    <row r="19" spans="1:14" ht="16" x14ac:dyDescent="0.2">
      <c r="A19" s="10"/>
      <c r="B19" s="10"/>
      <c r="C19" s="10"/>
      <c r="D19" s="13"/>
      <c r="E19" s="12" t="s">
        <v>48</v>
      </c>
      <c r="F19" s="14">
        <f>F17+F18</f>
        <v>156.39285714285714</v>
      </c>
      <c r="G19" s="12"/>
      <c r="H19" s="10"/>
      <c r="I19" s="10"/>
      <c r="J19" s="12"/>
      <c r="K19" s="10" t="s">
        <v>15</v>
      </c>
      <c r="L19" s="12"/>
      <c r="M19" s="12"/>
      <c r="N19" s="10"/>
    </row>
    <row r="20" spans="1:14" ht="16" x14ac:dyDescent="0.2">
      <c r="A20" s="10"/>
      <c r="B20" s="15" t="s">
        <v>29</v>
      </c>
      <c r="C20" s="16">
        <v>0</v>
      </c>
      <c r="D20" s="16"/>
      <c r="E20" s="12" t="s">
        <v>70</v>
      </c>
      <c r="F20" s="14">
        <f>F19*0.16</f>
        <v>25.022857142857141</v>
      </c>
      <c r="G20" s="12"/>
      <c r="H20" s="12" t="s">
        <v>56</v>
      </c>
      <c r="I20" s="22">
        <f>F8/C22</f>
        <v>0.19289211293829567</v>
      </c>
      <c r="J20" s="12"/>
      <c r="K20" s="10" t="s">
        <v>16</v>
      </c>
      <c r="L20" s="12"/>
      <c r="M20" s="12"/>
      <c r="N20" s="10"/>
    </row>
    <row r="21" spans="1:14" ht="16" x14ac:dyDescent="0.2">
      <c r="A21" s="10"/>
      <c r="B21" s="12"/>
      <c r="C21" s="12"/>
      <c r="D21" s="12"/>
      <c r="E21" s="10"/>
      <c r="F21" s="10"/>
      <c r="G21" s="12"/>
      <c r="H21" s="12" t="s">
        <v>58</v>
      </c>
      <c r="I21" s="22">
        <f>F15/C22</f>
        <v>0.17817454590437704</v>
      </c>
      <c r="J21" s="12"/>
      <c r="K21" s="10"/>
      <c r="L21" s="12"/>
      <c r="M21" s="12"/>
      <c r="N21" s="10"/>
    </row>
    <row r="22" spans="1:14" ht="16" x14ac:dyDescent="0.2">
      <c r="A22" s="10"/>
      <c r="B22" s="15" t="s">
        <v>13</v>
      </c>
      <c r="C22" s="16">
        <v>6929</v>
      </c>
      <c r="D22" s="16"/>
      <c r="E22" s="15" t="s">
        <v>51</v>
      </c>
      <c r="F22" s="17">
        <f>F19+F20</f>
        <v>181.41571428571427</v>
      </c>
      <c r="G22" s="12"/>
      <c r="H22" s="12" t="s">
        <v>65</v>
      </c>
      <c r="I22" s="22">
        <f>F22/C22</f>
        <v>2.6182091829371378E-2</v>
      </c>
      <c r="J22" s="12"/>
      <c r="K22" s="10"/>
      <c r="L22" s="12"/>
      <c r="M22" s="12"/>
      <c r="N22" s="10"/>
    </row>
    <row r="23" spans="1:14" ht="16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2"/>
      <c r="M23" s="12"/>
      <c r="N23" s="10"/>
    </row>
    <row r="24" spans="1:14" ht="16" x14ac:dyDescent="0.2">
      <c r="A24" s="10"/>
      <c r="B24" s="10"/>
      <c r="C24" s="10"/>
      <c r="D24" s="10"/>
      <c r="E24" s="10"/>
      <c r="F24" s="10"/>
      <c r="G24" s="10"/>
      <c r="H24" s="6" t="s">
        <v>66</v>
      </c>
      <c r="I24" s="8">
        <f>I20+I21+I22</f>
        <v>0.39724875067204407</v>
      </c>
      <c r="J24" s="10"/>
      <c r="K24" s="10"/>
      <c r="L24" s="12"/>
      <c r="M24" s="12"/>
      <c r="N24" s="10"/>
    </row>
    <row r="25" spans="1:14" ht="16" x14ac:dyDescent="0.2">
      <c r="A25" s="10"/>
      <c r="B25" s="10"/>
      <c r="C25" s="10"/>
      <c r="D25" s="10"/>
      <c r="E25" s="10"/>
      <c r="F25" s="10"/>
      <c r="G25" s="10"/>
      <c r="H25" s="21"/>
      <c r="I25" s="21"/>
      <c r="J25" s="10"/>
      <c r="K25" s="10"/>
      <c r="L25" s="12"/>
      <c r="M25" s="12"/>
      <c r="N25" s="10"/>
    </row>
    <row r="26" spans="1:14" ht="16" x14ac:dyDescent="0.2">
      <c r="A26" s="10"/>
      <c r="B26" s="10"/>
      <c r="C26" s="10"/>
      <c r="D26" s="10"/>
      <c r="E26" s="10"/>
      <c r="F26" s="10"/>
      <c r="G26" s="10"/>
      <c r="H26" s="18" t="s">
        <v>55</v>
      </c>
      <c r="I26" s="19"/>
      <c r="J26" s="10"/>
      <c r="K26" s="10"/>
      <c r="L26" s="12"/>
      <c r="M26" s="12"/>
      <c r="N26" s="10"/>
    </row>
    <row r="27" spans="1:14" ht="16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0"/>
    </row>
    <row r="28" spans="1:14" ht="16" x14ac:dyDescent="0.2">
      <c r="A28" s="10"/>
      <c r="B28" s="10"/>
      <c r="C28" s="10"/>
      <c r="D28" s="10"/>
      <c r="E28" s="10"/>
      <c r="F28" s="10"/>
      <c r="G28" s="10"/>
      <c r="H28" s="12" t="s">
        <v>62</v>
      </c>
      <c r="I28" s="14">
        <f>F8+F15+F22</f>
        <v>2752.5365934065935</v>
      </c>
      <c r="J28" s="10"/>
      <c r="K28" s="10"/>
      <c r="L28" s="12"/>
      <c r="M28" s="12"/>
      <c r="N28" s="10"/>
    </row>
    <row r="29" spans="1:14" ht="16" x14ac:dyDescent="0.2">
      <c r="A29" s="10"/>
      <c r="B29" s="10"/>
      <c r="C29" s="10"/>
      <c r="D29" s="10"/>
      <c r="E29" s="10"/>
      <c r="F29" s="10"/>
      <c r="G29" s="10"/>
      <c r="H29" s="12" t="s">
        <v>13</v>
      </c>
      <c r="I29" s="14">
        <f>C22</f>
        <v>6929</v>
      </c>
      <c r="J29" s="10"/>
      <c r="K29" s="10"/>
      <c r="L29" s="12"/>
      <c r="M29" s="12"/>
      <c r="N29" s="10"/>
    </row>
    <row r="30" spans="1:14" ht="16" x14ac:dyDescent="0.2">
      <c r="A30" s="10"/>
      <c r="B30" s="10"/>
      <c r="C30" s="10"/>
      <c r="D30" s="10"/>
      <c r="E30" s="10"/>
      <c r="F30" s="10"/>
      <c r="G30" s="10"/>
      <c r="H30" s="12"/>
      <c r="I30" s="12"/>
      <c r="J30" s="10"/>
      <c r="K30" s="10"/>
      <c r="L30" s="12"/>
      <c r="M30" s="12"/>
      <c r="N30" s="10"/>
    </row>
    <row r="31" spans="1:14" ht="16" x14ac:dyDescent="0.2">
      <c r="A31" s="10"/>
      <c r="B31" s="10"/>
      <c r="C31" s="10"/>
      <c r="D31" s="10"/>
      <c r="E31" s="10"/>
      <c r="F31" s="10"/>
      <c r="G31" s="10"/>
      <c r="H31" s="6" t="s">
        <v>63</v>
      </c>
      <c r="I31" s="7">
        <f>I28/I29</f>
        <v>0.39724875067204407</v>
      </c>
      <c r="J31" s="10"/>
      <c r="K31" s="10"/>
      <c r="L31" s="12"/>
      <c r="M31" s="12"/>
      <c r="N31" s="10"/>
    </row>
    <row r="32" spans="1:14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</sheetData>
  <mergeCells count="5">
    <mergeCell ref="B2:C2"/>
    <mergeCell ref="E2:F2"/>
    <mergeCell ref="H2:I2"/>
    <mergeCell ref="H18:I18"/>
    <mergeCell ref="L2:M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E49D7-0BE1-494F-BBB3-D06EA0DACC08}">
  <dimension ref="B2:E15"/>
  <sheetViews>
    <sheetView workbookViewId="0">
      <selection activeCell="D10" sqref="D10"/>
    </sheetView>
  </sheetViews>
  <sheetFormatPr baseColWidth="10" defaultRowHeight="15" x14ac:dyDescent="0.2"/>
  <cols>
    <col min="2" max="2" width="16.5" customWidth="1"/>
    <col min="3" max="3" width="12.83203125" customWidth="1"/>
    <col min="4" max="4" width="14.5" customWidth="1"/>
    <col min="5" max="5" width="11.1640625" bestFit="1" customWidth="1"/>
  </cols>
  <sheetData>
    <row r="2" spans="2:5" x14ac:dyDescent="0.2">
      <c r="C2" t="s">
        <v>37</v>
      </c>
      <c r="D2" t="s">
        <v>36</v>
      </c>
      <c r="E2" t="s">
        <v>35</v>
      </c>
    </row>
    <row r="3" spans="2:5" x14ac:dyDescent="0.2">
      <c r="B3" t="s">
        <v>38</v>
      </c>
      <c r="C3" s="3">
        <f>E3/52/7</f>
        <v>118.13186813186813</v>
      </c>
      <c r="D3" s="3">
        <f>E3/52</f>
        <v>826.92307692307691</v>
      </c>
      <c r="E3" s="3">
        <v>43000</v>
      </c>
    </row>
    <row r="4" spans="2:5" x14ac:dyDescent="0.2">
      <c r="B4" t="s">
        <v>39</v>
      </c>
      <c r="C4" s="3">
        <f>E4/52/7</f>
        <v>184.06593406593407</v>
      </c>
      <c r="D4" s="3">
        <f>E4/52</f>
        <v>1288.4615384615386</v>
      </c>
      <c r="E4" s="3">
        <v>67000</v>
      </c>
    </row>
    <row r="5" spans="2:5" x14ac:dyDescent="0.2">
      <c r="B5" s="1" t="s">
        <v>9</v>
      </c>
      <c r="C5" s="4">
        <f>SUM(C3:C4)</f>
        <v>302.19780219780222</v>
      </c>
      <c r="D5" s="3"/>
      <c r="E5" s="3"/>
    </row>
    <row r="6" spans="2:5" x14ac:dyDescent="0.2">
      <c r="C6" s="3"/>
      <c r="D6" s="3"/>
      <c r="E6" s="3"/>
    </row>
    <row r="7" spans="2:5" x14ac:dyDescent="0.2">
      <c r="B7" t="s">
        <v>42</v>
      </c>
      <c r="C7" s="3">
        <f>E7/52/7</f>
        <v>114.28571428571429</v>
      </c>
      <c r="D7" s="3">
        <f>E7/52</f>
        <v>800</v>
      </c>
      <c r="E7" s="3">
        <v>41600</v>
      </c>
    </row>
    <row r="8" spans="2:5" x14ac:dyDescent="0.2">
      <c r="B8" s="1" t="s">
        <v>9</v>
      </c>
      <c r="C8" s="4">
        <f>C7</f>
        <v>114.28571428571429</v>
      </c>
      <c r="D8" s="3"/>
      <c r="E8" s="3"/>
    </row>
    <row r="9" spans="2:5" x14ac:dyDescent="0.2">
      <c r="C9" s="3"/>
      <c r="D9" s="3"/>
      <c r="E9" s="3"/>
    </row>
    <row r="10" spans="2:5" x14ac:dyDescent="0.2">
      <c r="B10" t="s">
        <v>43</v>
      </c>
      <c r="C10" s="3">
        <f>E10/52/7</f>
        <v>56.392857142857146</v>
      </c>
      <c r="D10" s="3">
        <f>E10/52</f>
        <v>394.75</v>
      </c>
      <c r="E10" s="3">
        <v>20527</v>
      </c>
    </row>
    <row r="11" spans="2:5" x14ac:dyDescent="0.2">
      <c r="B11" s="1" t="s">
        <v>9</v>
      </c>
      <c r="C11" s="4">
        <f>C10</f>
        <v>56.392857142857146</v>
      </c>
      <c r="D11" s="3"/>
      <c r="E11" s="3"/>
    </row>
    <row r="12" spans="2:5" x14ac:dyDescent="0.2">
      <c r="C12" s="3"/>
      <c r="D12" s="3"/>
      <c r="E12" s="3"/>
    </row>
    <row r="13" spans="2:5" x14ac:dyDescent="0.2">
      <c r="B13" t="s">
        <v>45</v>
      </c>
      <c r="C13" s="3">
        <f>E13/52/7</f>
        <v>96.15384615384616</v>
      </c>
      <c r="D13" s="3">
        <f>E13/52</f>
        <v>673.07692307692309</v>
      </c>
      <c r="E13" s="3">
        <v>35000</v>
      </c>
    </row>
    <row r="14" spans="2:5" x14ac:dyDescent="0.2">
      <c r="B14" t="s">
        <v>44</v>
      </c>
      <c r="C14" s="3">
        <f>E14/52/7</f>
        <v>96.15384615384616</v>
      </c>
      <c r="D14" s="3">
        <f>E14/52</f>
        <v>673.07692307692309</v>
      </c>
      <c r="E14" s="3">
        <v>35000</v>
      </c>
    </row>
    <row r="15" spans="2:5" x14ac:dyDescent="0.2">
      <c r="B15" s="1" t="s">
        <v>9</v>
      </c>
      <c r="C15" s="2">
        <f>SUM(C13:C14)</f>
        <v>192.30769230769232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Overview</vt:lpstr>
      <vt:lpstr>Daily Labor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Zachary Weiner</cp:lastModifiedBy>
  <dcterms:created xsi:type="dcterms:W3CDTF">2018-05-20T20:44:50Z</dcterms:created>
  <dcterms:modified xsi:type="dcterms:W3CDTF">2018-07-02T00:08:17Z</dcterms:modified>
</cp:coreProperties>
</file>